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60" windowWidth="19320" windowHeight="11580" tabRatio="500"/>
  </bookViews>
  <sheets>
    <sheet name="Sheet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" l="1"/>
  <c r="K10" i="1"/>
  <c r="D28" i="1"/>
  <c r="F29" i="1"/>
  <c r="K20" i="1"/>
  <c r="F27" i="1"/>
  <c r="K7" i="1"/>
  <c r="K8" i="1"/>
  <c r="K9" i="1"/>
  <c r="K11" i="1"/>
  <c r="K18" i="1"/>
  <c r="K24" i="1"/>
  <c r="K28" i="1"/>
  <c r="K26" i="1"/>
  <c r="K23" i="1"/>
  <c r="K25" i="1"/>
  <c r="F26" i="1"/>
  <c r="K17" i="1"/>
  <c r="K16" i="1"/>
  <c r="K27" i="1"/>
  <c r="D40" i="1"/>
  <c r="D37" i="1"/>
  <c r="K15" i="1"/>
  <c r="K12" i="1"/>
  <c r="D29" i="1"/>
  <c r="K19" i="1"/>
  <c r="F25" i="1"/>
  <c r="D26" i="1"/>
  <c r="K3" i="1"/>
  <c r="K4" i="1"/>
  <c r="D27" i="1"/>
</calcChain>
</file>

<file path=xl/sharedStrings.xml><?xml version="1.0" encoding="utf-8"?>
<sst xmlns="http://schemas.openxmlformats.org/spreadsheetml/2006/main" count="144" uniqueCount="118">
  <si>
    <t>kg</t>
  </si>
  <si>
    <t>N</t>
  </si>
  <si>
    <t>Px</t>
  </si>
  <si>
    <t>P</t>
  </si>
  <si>
    <t>Rn=Py</t>
  </si>
  <si>
    <t>Fa</t>
  </si>
  <si>
    <t>Raio (roda)</t>
  </si>
  <si>
    <t>m</t>
  </si>
  <si>
    <t>m/s</t>
  </si>
  <si>
    <t>rpm</t>
  </si>
  <si>
    <t>km/h</t>
  </si>
  <si>
    <t>kW</t>
  </si>
  <si>
    <t>KW</t>
  </si>
  <si>
    <t>Nm</t>
  </si>
  <si>
    <t>Factor potência</t>
  </si>
  <si>
    <t>S</t>
  </si>
  <si>
    <t>VA</t>
  </si>
  <si>
    <t>CV</t>
  </si>
  <si>
    <t>Peso</t>
  </si>
  <si>
    <t>Reação normal</t>
  </si>
  <si>
    <t>m/s2</t>
  </si>
  <si>
    <t>Dados Gerais</t>
  </si>
  <si>
    <t>Dados do veículo</t>
  </si>
  <si>
    <t>Massa (vazio)</t>
  </si>
  <si>
    <t>Massa (carga máxima)</t>
  </si>
  <si>
    <t>Número de rodas motoras</t>
  </si>
  <si>
    <t>Cat</t>
  </si>
  <si>
    <t>Coeficiente de atrito dinamico total</t>
  </si>
  <si>
    <t>Densidade do ar</t>
  </si>
  <si>
    <t>Faa</t>
  </si>
  <si>
    <t>Força de atrito do ar</t>
  </si>
  <si>
    <t>Força de atrito dinamico</t>
  </si>
  <si>
    <t>Fr</t>
  </si>
  <si>
    <t>Força resistente</t>
  </si>
  <si>
    <t>Ft</t>
  </si>
  <si>
    <t>Força tratora</t>
  </si>
  <si>
    <t>Fres</t>
  </si>
  <si>
    <t>Força resultante</t>
  </si>
  <si>
    <t>Componente horizontal do peso</t>
  </si>
  <si>
    <t>Dimensionamentos Físicos</t>
  </si>
  <si>
    <t>Dimensionamento do motor</t>
  </si>
  <si>
    <t>Aceleração máxima</t>
  </si>
  <si>
    <t>Suposições</t>
  </si>
  <si>
    <t>Potencia media total</t>
  </si>
  <si>
    <t>Pmt</t>
  </si>
  <si>
    <t xml:space="preserve">Potência </t>
  </si>
  <si>
    <t>Potencia media</t>
  </si>
  <si>
    <t>kg/m3</t>
  </si>
  <si>
    <t>velocidade média</t>
  </si>
  <si>
    <t>R</t>
  </si>
  <si>
    <t>Mv</t>
  </si>
  <si>
    <t>Mc</t>
  </si>
  <si>
    <t>Nr</t>
  </si>
  <si>
    <t>Cad</t>
  </si>
  <si>
    <t>am</t>
  </si>
  <si>
    <t>v</t>
  </si>
  <si>
    <t>vm</t>
  </si>
  <si>
    <t>Pcv</t>
  </si>
  <si>
    <t>Tm</t>
  </si>
  <si>
    <t>Pm</t>
  </si>
  <si>
    <t>Pmm</t>
  </si>
  <si>
    <r>
      <t xml:space="preserve">cos </t>
    </r>
    <r>
      <rPr>
        <sz val="12"/>
        <color theme="1"/>
        <rFont val="Calibri"/>
        <family val="2"/>
      </rPr>
      <t>φ</t>
    </r>
  </si>
  <si>
    <t>n</t>
  </si>
  <si>
    <t>Tt</t>
  </si>
  <si>
    <t>Binario máximo</t>
  </si>
  <si>
    <t>Af</t>
  </si>
  <si>
    <t>Área frontal (pior caso)</t>
  </si>
  <si>
    <t>m2</t>
  </si>
  <si>
    <t>Coeficiente de atrito aerodinâmico</t>
  </si>
  <si>
    <t>Coeficiente de atrito de rolamento</t>
  </si>
  <si>
    <t>Frequencia de comutação dos IGBTs</t>
  </si>
  <si>
    <t>8 kHz</t>
  </si>
  <si>
    <t>aceleraçao minima</t>
  </si>
  <si>
    <t>Am</t>
  </si>
  <si>
    <t>velocidade máxima</t>
  </si>
  <si>
    <t>Cd</t>
  </si>
  <si>
    <t>Prova Sprint</t>
  </si>
  <si>
    <t>s</t>
  </si>
  <si>
    <t>Prova Resistência</t>
  </si>
  <si>
    <t>km</t>
  </si>
  <si>
    <t>I</t>
  </si>
  <si>
    <t>Momento Inércia</t>
  </si>
  <si>
    <t>w</t>
  </si>
  <si>
    <t>Rr</t>
  </si>
  <si>
    <t>Raio rotor</t>
  </si>
  <si>
    <t>Ng</t>
  </si>
  <si>
    <t>Rendimento do Redutor</t>
  </si>
  <si>
    <t>Nl</t>
  </si>
  <si>
    <t>Rendimento de Transmissão</t>
  </si>
  <si>
    <t>Rendimento Total</t>
  </si>
  <si>
    <t>vmax</t>
  </si>
  <si>
    <t>Velocidade com aceleração máxima</t>
  </si>
  <si>
    <t>Pmax</t>
  </si>
  <si>
    <t>Potência a vmax e amax</t>
  </si>
  <si>
    <t>ap</t>
  </si>
  <si>
    <t>m/s^2</t>
  </si>
  <si>
    <t>vp</t>
  </si>
  <si>
    <t>velocidade optimizada</t>
  </si>
  <si>
    <t>km/s</t>
  </si>
  <si>
    <t>aceleração optimizada (linear)</t>
  </si>
  <si>
    <t>Pp</t>
  </si>
  <si>
    <t>Potência optimizada</t>
  </si>
  <si>
    <t>Binário optimizado</t>
  </si>
  <si>
    <t>Fop</t>
  </si>
  <si>
    <t>Força tratora optimizada</t>
  </si>
  <si>
    <t>A dimensionar</t>
  </si>
  <si>
    <t>Dimensionamento do veículo</t>
  </si>
  <si>
    <t>rad/s máximo</t>
  </si>
  <si>
    <t>Rotações por minuto máximo</t>
  </si>
  <si>
    <t>Potencia aparente máxima</t>
  </si>
  <si>
    <t>Potencia aparente média</t>
  </si>
  <si>
    <t>Cavalos-vapor média</t>
  </si>
  <si>
    <t>Verificar</t>
  </si>
  <si>
    <t>Questionar grupo mecânica</t>
  </si>
  <si>
    <t>rad/s</t>
  </si>
  <si>
    <t>Kg.m^2</t>
  </si>
  <si>
    <t>Comentários</t>
  </si>
  <si>
    <t>Atenção, o motor pode ser o mesmo visto que o binário máximo produzido num motor de indução é apróximadamente igual a 2,5x o binário nominal.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</si>
</sst>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1" fontId="0" fillId="0" borderId="1" xfId="0" applyNumberFormat="1" applyBorder="1"/>
    <xf numFmtId="0" fontId="0" fillId="0" borderId="6" xfId="0" applyFill="1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1" xfId="1" applyNumberFormat="1" applyFont="1" applyBorder="1"/>
    <xf numFmtId="0" fontId="0" fillId="0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0" fillId="0" borderId="1" xfId="0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Fill="1" applyBorder="1" applyAlignment="1">
      <alignment horizontal="right"/>
    </xf>
    <xf numFmtId="0" fontId="0" fillId="0" borderId="0" xfId="0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Fill="1" applyBorder="1" applyAlignment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9" xfId="0" applyFill="1" applyBorder="1" applyAlignment="1">
      <alignment horizontal="right"/>
    </xf>
    <xf numFmtId="0" fontId="0" fillId="3" borderId="2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4" borderId="1" xfId="0" applyFill="1" applyBorder="1"/>
    <xf numFmtId="0" fontId="0" fillId="0" borderId="8" xfId="0" applyBorder="1"/>
    <xf numFmtId="0" fontId="1" fillId="0" borderId="8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95250</xdr:rowOff>
    </xdr:from>
    <xdr:to>
      <xdr:col>5</xdr:col>
      <xdr:colOff>447780</xdr:colOff>
      <xdr:row>8</xdr:row>
      <xdr:rowOff>152400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95275"/>
          <a:ext cx="4019655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6"/>
  <sheetViews>
    <sheetView tabSelected="1" workbookViewId="0">
      <selection activeCell="E14" sqref="E14"/>
    </sheetView>
  </sheetViews>
  <sheetFormatPr defaultColWidth="11" defaultRowHeight="15.75" x14ac:dyDescent="0.25"/>
  <cols>
    <col min="1" max="1" width="7.625" customWidth="1"/>
    <col min="2" max="2" width="5.125" bestFit="1" customWidth="1"/>
    <col min="3" max="3" width="29.625" bestFit="1" customWidth="1"/>
    <col min="4" max="4" width="8.875" customWidth="1"/>
    <col min="5" max="5" width="6.875" customWidth="1"/>
    <col min="6" max="6" width="8.625" customWidth="1"/>
    <col min="7" max="7" width="5.875" customWidth="1"/>
    <col min="8" max="8" width="7.5" customWidth="1"/>
    <col min="9" max="9" width="7.75" bestFit="1" customWidth="1"/>
    <col min="10" max="10" width="30.125" bestFit="1" customWidth="1"/>
    <col min="11" max="11" width="16" bestFit="1" customWidth="1"/>
    <col min="12" max="12" width="5.125" customWidth="1"/>
    <col min="13" max="13" width="23.625" bestFit="1" customWidth="1"/>
  </cols>
  <sheetData>
    <row r="2" spans="2:13" x14ac:dyDescent="0.25">
      <c r="I2" s="12" t="s">
        <v>39</v>
      </c>
      <c r="J2" s="12"/>
      <c r="K2" s="12"/>
      <c r="L2" s="12"/>
      <c r="M2" s="18" t="s">
        <v>116</v>
      </c>
    </row>
    <row r="3" spans="2:13" x14ac:dyDescent="0.25">
      <c r="I3" s="2" t="s">
        <v>3</v>
      </c>
      <c r="J3" s="2" t="s">
        <v>18</v>
      </c>
      <c r="K3" s="21">
        <f>D20*9.81</f>
        <v>2943</v>
      </c>
      <c r="L3" s="9" t="s">
        <v>1</v>
      </c>
      <c r="M3" s="40"/>
    </row>
    <row r="4" spans="2:13" x14ac:dyDescent="0.25">
      <c r="I4" s="2" t="s">
        <v>4</v>
      </c>
      <c r="J4" s="2" t="s">
        <v>19</v>
      </c>
      <c r="K4" s="22">
        <f>K3</f>
        <v>2943</v>
      </c>
      <c r="L4" s="9" t="s">
        <v>1</v>
      </c>
      <c r="M4" s="40"/>
    </row>
    <row r="5" spans="2:13" x14ac:dyDescent="0.25">
      <c r="I5" s="2" t="s">
        <v>2</v>
      </c>
      <c r="J5" s="5" t="s">
        <v>38</v>
      </c>
      <c r="K5" s="22">
        <v>0</v>
      </c>
      <c r="L5" s="9" t="s">
        <v>1</v>
      </c>
      <c r="M5" s="40"/>
    </row>
    <row r="6" spans="2:13" x14ac:dyDescent="0.25">
      <c r="I6" s="2" t="s">
        <v>26</v>
      </c>
      <c r="J6" s="2" t="s">
        <v>27</v>
      </c>
      <c r="K6" s="21" t="s">
        <v>105</v>
      </c>
      <c r="L6" s="9"/>
      <c r="M6" s="40"/>
    </row>
    <row r="7" spans="2:13" x14ac:dyDescent="0.25">
      <c r="I7" s="2" t="s">
        <v>29</v>
      </c>
      <c r="J7" s="2" t="s">
        <v>30</v>
      </c>
      <c r="K7" s="22">
        <f>1/2*D23*D30*F27^2*D15</f>
        <v>45.349079111111109</v>
      </c>
      <c r="L7" s="9" t="s">
        <v>1</v>
      </c>
      <c r="M7" s="40"/>
    </row>
    <row r="8" spans="2:13" x14ac:dyDescent="0.25">
      <c r="I8" s="2" t="s">
        <v>5</v>
      </c>
      <c r="J8" s="2" t="s">
        <v>31</v>
      </c>
      <c r="K8" s="22">
        <f>D20*9.81*D22</f>
        <v>2648.7000000000003</v>
      </c>
      <c r="L8" s="9" t="s">
        <v>1</v>
      </c>
      <c r="M8" s="40"/>
    </row>
    <row r="9" spans="2:13" x14ac:dyDescent="0.25">
      <c r="I9" s="2" t="s">
        <v>32</v>
      </c>
      <c r="J9" s="2" t="s">
        <v>33</v>
      </c>
      <c r="K9" s="22">
        <f>K7+K5+K8</f>
        <v>2694.0490791111115</v>
      </c>
      <c r="L9" s="9" t="s">
        <v>1</v>
      </c>
      <c r="M9" s="40"/>
    </row>
    <row r="10" spans="2:13" x14ac:dyDescent="0.25">
      <c r="B10" s="30"/>
      <c r="I10" s="2" t="s">
        <v>36</v>
      </c>
      <c r="J10" s="2" t="s">
        <v>37</v>
      </c>
      <c r="K10" s="22">
        <f>D20*D24</f>
        <v>2812.5</v>
      </c>
      <c r="L10" s="9" t="s">
        <v>1</v>
      </c>
      <c r="M10" s="40"/>
    </row>
    <row r="11" spans="2:13" x14ac:dyDescent="0.25">
      <c r="B11" s="48"/>
      <c r="C11" s="19" t="s">
        <v>21</v>
      </c>
      <c r="D11" s="19"/>
      <c r="E11" s="19"/>
      <c r="F11" s="19"/>
      <c r="G11" s="20"/>
      <c r="I11" s="2" t="s">
        <v>34</v>
      </c>
      <c r="J11" s="2" t="s">
        <v>35</v>
      </c>
      <c r="K11" s="22">
        <f>K10+K9</f>
        <v>5506.5490791111115</v>
      </c>
      <c r="L11" s="9" t="s">
        <v>1</v>
      </c>
      <c r="M11" s="40"/>
    </row>
    <row r="12" spans="2:13" x14ac:dyDescent="0.25">
      <c r="B12" s="48"/>
      <c r="C12" s="8" t="s">
        <v>76</v>
      </c>
      <c r="D12" s="2">
        <v>75</v>
      </c>
      <c r="E12" s="21" t="s">
        <v>7</v>
      </c>
      <c r="F12" s="4">
        <v>4</v>
      </c>
      <c r="G12" s="4" t="s">
        <v>77</v>
      </c>
      <c r="I12" s="5" t="s">
        <v>103</v>
      </c>
      <c r="J12" s="5" t="s">
        <v>104</v>
      </c>
      <c r="K12" s="23">
        <f>K10+D28*D20</f>
        <v>7031.2499999999991</v>
      </c>
      <c r="L12" s="29" t="s">
        <v>1</v>
      </c>
      <c r="M12" s="40"/>
    </row>
    <row r="13" spans="2:13" x14ac:dyDescent="0.25">
      <c r="B13" s="48"/>
      <c r="C13" s="8"/>
      <c r="D13" s="10">
        <v>4</v>
      </c>
      <c r="E13" s="21" t="s">
        <v>77</v>
      </c>
      <c r="F13" s="34"/>
      <c r="G13" s="34"/>
      <c r="I13" s="7"/>
      <c r="J13" s="2"/>
      <c r="K13" s="21"/>
      <c r="L13" s="21"/>
      <c r="M13" s="40"/>
    </row>
    <row r="14" spans="2:13" x14ac:dyDescent="0.25">
      <c r="B14" s="49"/>
      <c r="C14" s="8" t="s">
        <v>78</v>
      </c>
      <c r="D14" s="6">
        <v>22</v>
      </c>
      <c r="E14" s="21" t="s">
        <v>79</v>
      </c>
      <c r="F14" s="6">
        <v>1500</v>
      </c>
      <c r="G14" s="2" t="s">
        <v>77</v>
      </c>
      <c r="I14" s="12" t="s">
        <v>106</v>
      </c>
      <c r="J14" s="12"/>
      <c r="K14" s="12"/>
      <c r="L14" s="13"/>
      <c r="M14" s="40"/>
    </row>
    <row r="15" spans="2:13" x14ac:dyDescent="0.25">
      <c r="B15" s="48"/>
      <c r="C15" s="8" t="s">
        <v>28</v>
      </c>
      <c r="D15" s="3">
        <v>1.2401</v>
      </c>
      <c r="E15" s="21" t="s">
        <v>47</v>
      </c>
      <c r="F15" s="4"/>
      <c r="G15" s="4"/>
      <c r="I15" s="2" t="s">
        <v>63</v>
      </c>
      <c r="J15" s="2" t="s">
        <v>102</v>
      </c>
      <c r="K15" s="22">
        <f>D37*D28/D35-K10*D35</f>
        <v>351.56249999999977</v>
      </c>
      <c r="L15" s="29" t="s">
        <v>13</v>
      </c>
      <c r="M15" s="40"/>
    </row>
    <row r="16" spans="2:13" x14ac:dyDescent="0.25">
      <c r="B16" s="30"/>
      <c r="I16" s="2" t="s">
        <v>62</v>
      </c>
      <c r="J16" s="2" t="s">
        <v>108</v>
      </c>
      <c r="K16" s="22">
        <f>K17/2/3.14*60</f>
        <v>562.5</v>
      </c>
      <c r="L16" s="42" t="s">
        <v>9</v>
      </c>
      <c r="M16" s="47" t="s">
        <v>113</v>
      </c>
    </row>
    <row r="17" spans="2:13" x14ac:dyDescent="0.25">
      <c r="I17" s="2" t="s">
        <v>82</v>
      </c>
      <c r="J17" s="2" t="s">
        <v>107</v>
      </c>
      <c r="K17" s="22">
        <f>F26*2*3.14*D35</f>
        <v>58.875</v>
      </c>
      <c r="L17" s="42" t="s">
        <v>114</v>
      </c>
      <c r="M17" s="40"/>
    </row>
    <row r="18" spans="2:13" x14ac:dyDescent="0.25">
      <c r="B18" s="13" t="s">
        <v>22</v>
      </c>
      <c r="C18" s="14"/>
      <c r="D18" s="14"/>
      <c r="E18" s="16"/>
      <c r="F18" s="16"/>
      <c r="G18" s="17"/>
      <c r="I18" s="2" t="s">
        <v>44</v>
      </c>
      <c r="J18" s="2" t="s">
        <v>43</v>
      </c>
      <c r="K18" s="23">
        <f>K11*F27/2/1000</f>
        <v>40.381359913481482</v>
      </c>
      <c r="L18" s="9" t="s">
        <v>12</v>
      </c>
      <c r="M18" s="40"/>
    </row>
    <row r="19" spans="2:13" x14ac:dyDescent="0.25">
      <c r="B19" s="2" t="s">
        <v>50</v>
      </c>
      <c r="C19" s="4" t="s">
        <v>23</v>
      </c>
      <c r="D19" s="21">
        <v>230</v>
      </c>
      <c r="E19" s="21" t="s">
        <v>0</v>
      </c>
      <c r="F19" s="39"/>
      <c r="G19" s="39"/>
      <c r="I19" s="5" t="s">
        <v>92</v>
      </c>
      <c r="J19" s="6" t="s">
        <v>93</v>
      </c>
      <c r="K19" s="23">
        <f>K11*F26/1000</f>
        <v>206.49559046666667</v>
      </c>
      <c r="L19" s="29" t="s">
        <v>11</v>
      </c>
      <c r="M19" s="40"/>
    </row>
    <row r="20" spans="2:13" x14ac:dyDescent="0.25">
      <c r="B20" s="2" t="s">
        <v>51</v>
      </c>
      <c r="C20" s="2" t="s">
        <v>24</v>
      </c>
      <c r="D20" s="2">
        <v>300</v>
      </c>
      <c r="E20" s="21" t="s">
        <v>0</v>
      </c>
      <c r="F20" s="39"/>
      <c r="G20" s="39"/>
      <c r="I20" s="7" t="s">
        <v>100</v>
      </c>
      <c r="J20" s="7" t="s">
        <v>101</v>
      </c>
      <c r="K20" s="43">
        <f>MAX(K10*F29)/1000</f>
        <v>79.101562499999986</v>
      </c>
      <c r="L20" s="44" t="s">
        <v>11</v>
      </c>
      <c r="M20" s="40"/>
    </row>
    <row r="21" spans="2:13" x14ac:dyDescent="0.25">
      <c r="B21" s="2" t="s">
        <v>52</v>
      </c>
      <c r="C21" s="2" t="s">
        <v>25</v>
      </c>
      <c r="D21" s="2">
        <v>2</v>
      </c>
      <c r="E21" s="41"/>
      <c r="F21" s="39"/>
      <c r="G21" s="39"/>
      <c r="I21" s="13" t="s">
        <v>40</v>
      </c>
      <c r="J21" s="14"/>
      <c r="K21" s="14"/>
      <c r="L21" s="14"/>
      <c r="M21" s="40"/>
    </row>
    <row r="22" spans="2:13" x14ac:dyDescent="0.25">
      <c r="B22" s="2" t="s">
        <v>53</v>
      </c>
      <c r="C22" s="2" t="s">
        <v>69</v>
      </c>
      <c r="D22" s="2">
        <v>0.9</v>
      </c>
      <c r="E22" s="41"/>
      <c r="F22" s="39"/>
      <c r="G22" s="39"/>
      <c r="I22" s="2" t="s">
        <v>61</v>
      </c>
      <c r="J22" s="2" t="s">
        <v>14</v>
      </c>
      <c r="K22" s="24">
        <v>0.9</v>
      </c>
      <c r="L22" s="45"/>
      <c r="M22" s="40"/>
    </row>
    <row r="23" spans="2:13" x14ac:dyDescent="0.25">
      <c r="B23" s="5" t="s">
        <v>75</v>
      </c>
      <c r="C23" s="2" t="s">
        <v>68</v>
      </c>
      <c r="D23" s="2">
        <v>0.34</v>
      </c>
      <c r="E23" s="41"/>
      <c r="F23" s="40"/>
      <c r="G23" s="40"/>
      <c r="I23" s="2" t="s">
        <v>59</v>
      </c>
      <c r="J23" s="2" t="s">
        <v>45</v>
      </c>
      <c r="K23" s="25">
        <f>K20</f>
        <v>79.101562499999986</v>
      </c>
      <c r="L23" s="46" t="s">
        <v>11</v>
      </c>
      <c r="M23" s="40"/>
    </row>
    <row r="24" spans="2:13" x14ac:dyDescent="0.25">
      <c r="B24" s="2" t="s">
        <v>54</v>
      </c>
      <c r="C24" s="2" t="s">
        <v>41</v>
      </c>
      <c r="D24" s="35">
        <f>D12*2/D13/D13</f>
        <v>9.375</v>
      </c>
      <c r="E24" s="36" t="s">
        <v>20</v>
      </c>
      <c r="F24" s="39"/>
      <c r="G24" s="39"/>
      <c r="I24" s="2" t="s">
        <v>60</v>
      </c>
      <c r="J24" s="2" t="s">
        <v>46</v>
      </c>
      <c r="K24" s="25">
        <f>K18/K22/1000</f>
        <v>4.4868177681646089E-2</v>
      </c>
      <c r="L24" s="46" t="s">
        <v>11</v>
      </c>
      <c r="M24" s="40"/>
    </row>
    <row r="25" spans="2:13" x14ac:dyDescent="0.25">
      <c r="B25" s="2" t="s">
        <v>55</v>
      </c>
      <c r="C25" s="2" t="s">
        <v>91</v>
      </c>
      <c r="D25" s="35">
        <v>120</v>
      </c>
      <c r="E25" s="21" t="s">
        <v>10</v>
      </c>
      <c r="F25" s="37">
        <f>D25*1000/3600</f>
        <v>33.333333333333336</v>
      </c>
      <c r="G25" s="36" t="s">
        <v>8</v>
      </c>
      <c r="I25" s="2" t="s">
        <v>15</v>
      </c>
      <c r="J25" s="2" t="s">
        <v>109</v>
      </c>
      <c r="K25" s="25">
        <f>K23/K22</f>
        <v>87.890624999999986</v>
      </c>
      <c r="L25" s="46" t="s">
        <v>16</v>
      </c>
      <c r="M25" s="40"/>
    </row>
    <row r="26" spans="2:13" x14ac:dyDescent="0.25">
      <c r="B26" s="2" t="s">
        <v>90</v>
      </c>
      <c r="C26" s="2" t="s">
        <v>74</v>
      </c>
      <c r="D26" s="2">
        <f>F26*3600/1000</f>
        <v>135</v>
      </c>
      <c r="E26" s="21" t="s">
        <v>10</v>
      </c>
      <c r="F26" s="38">
        <f>D24*D13</f>
        <v>37.5</v>
      </c>
      <c r="G26" s="21" t="s">
        <v>8</v>
      </c>
      <c r="I26" s="2" t="s">
        <v>15</v>
      </c>
      <c r="J26" s="2" t="s">
        <v>110</v>
      </c>
      <c r="K26" s="25">
        <f>K24/K22</f>
        <v>4.9853530757384544E-2</v>
      </c>
      <c r="L26" s="46" t="s">
        <v>16</v>
      </c>
      <c r="M26" s="40"/>
    </row>
    <row r="27" spans="2:13" x14ac:dyDescent="0.25">
      <c r="B27" s="2" t="s">
        <v>56</v>
      </c>
      <c r="C27" s="2" t="s">
        <v>48</v>
      </c>
      <c r="D27" s="2">
        <f>F27*3.6</f>
        <v>52.8</v>
      </c>
      <c r="E27" s="21" t="s">
        <v>10</v>
      </c>
      <c r="F27" s="21">
        <f>D14*1000/F14</f>
        <v>14.666666666666666</v>
      </c>
      <c r="G27" s="21" t="s">
        <v>8</v>
      </c>
      <c r="I27" s="2" t="s">
        <v>58</v>
      </c>
      <c r="J27" s="2" t="s">
        <v>64</v>
      </c>
      <c r="K27" s="24">
        <f>K16/D22</f>
        <v>625</v>
      </c>
      <c r="L27" s="46" t="s">
        <v>13</v>
      </c>
      <c r="M27" s="47" t="s">
        <v>112</v>
      </c>
    </row>
    <row r="28" spans="2:13" x14ac:dyDescent="0.25">
      <c r="B28" s="5" t="s">
        <v>94</v>
      </c>
      <c r="C28" s="5" t="s">
        <v>99</v>
      </c>
      <c r="D28" s="5">
        <f>75/(-D13^3/24+D13^2/2)</f>
        <v>14.062499999999998</v>
      </c>
      <c r="E28" s="36" t="s">
        <v>95</v>
      </c>
      <c r="F28" s="41"/>
      <c r="G28" s="41"/>
      <c r="I28" s="2" t="s">
        <v>57</v>
      </c>
      <c r="J28" s="2" t="s">
        <v>111</v>
      </c>
      <c r="K28" s="26">
        <f>K24*1.35</f>
        <v>6.0572039870222222E-2</v>
      </c>
      <c r="L28" s="46" t="s">
        <v>17</v>
      </c>
      <c r="M28" s="40"/>
    </row>
    <row r="29" spans="2:13" ht="15.75" customHeight="1" x14ac:dyDescent="0.25">
      <c r="B29" s="5" t="s">
        <v>96</v>
      </c>
      <c r="C29" s="5" t="s">
        <v>97</v>
      </c>
      <c r="D29" s="2">
        <f>F29*3.6</f>
        <v>101.24999999999999</v>
      </c>
      <c r="E29" s="21" t="s">
        <v>98</v>
      </c>
      <c r="F29" s="21">
        <f>-D28/8*D13^2+D28*D13</f>
        <v>28.124999999999996</v>
      </c>
      <c r="G29" s="21" t="s">
        <v>8</v>
      </c>
      <c r="I29" s="27" t="s">
        <v>117</v>
      </c>
      <c r="J29" s="27"/>
      <c r="K29" s="27"/>
      <c r="L29" s="27"/>
    </row>
    <row r="30" spans="2:13" x14ac:dyDescent="0.25">
      <c r="B30" s="5" t="s">
        <v>65</v>
      </c>
      <c r="C30" s="5" t="s">
        <v>66</v>
      </c>
      <c r="D30" s="2">
        <v>1</v>
      </c>
      <c r="E30" s="21" t="s">
        <v>67</v>
      </c>
      <c r="F30" s="40"/>
      <c r="G30" s="40"/>
      <c r="I30" s="28"/>
      <c r="J30" s="28"/>
      <c r="K30" s="28"/>
      <c r="L30" s="28"/>
    </row>
    <row r="31" spans="2:13" x14ac:dyDescent="0.25">
      <c r="B31" s="2" t="s">
        <v>73</v>
      </c>
      <c r="C31" s="5" t="s">
        <v>72</v>
      </c>
      <c r="D31" s="5">
        <v>0</v>
      </c>
      <c r="E31" s="36" t="s">
        <v>20</v>
      </c>
      <c r="F31" s="40"/>
      <c r="G31" s="40"/>
      <c r="I31" s="28"/>
      <c r="J31" s="28"/>
      <c r="K31" s="28"/>
      <c r="L31" s="28"/>
    </row>
    <row r="33" spans="2:11" x14ac:dyDescent="0.25">
      <c r="F33" s="30"/>
      <c r="G33" s="30"/>
      <c r="H33" s="30"/>
      <c r="J33" t="s">
        <v>70</v>
      </c>
      <c r="K33" t="s">
        <v>71</v>
      </c>
    </row>
    <row r="34" spans="2:11" x14ac:dyDescent="0.25">
      <c r="B34" s="13" t="s">
        <v>42</v>
      </c>
      <c r="C34" s="14"/>
      <c r="D34" s="14"/>
      <c r="E34" s="15"/>
      <c r="F34" s="33"/>
      <c r="G34" s="33"/>
      <c r="H34" s="30"/>
    </row>
    <row r="35" spans="2:11" x14ac:dyDescent="0.25">
      <c r="B35" s="2" t="s">
        <v>49</v>
      </c>
      <c r="C35" s="5" t="s">
        <v>6</v>
      </c>
      <c r="D35" s="5">
        <v>0.25</v>
      </c>
      <c r="E35" s="11" t="s">
        <v>7</v>
      </c>
      <c r="F35" s="31"/>
      <c r="G35" s="31"/>
      <c r="H35" s="30"/>
    </row>
    <row r="36" spans="2:11" x14ac:dyDescent="0.25">
      <c r="B36" s="2" t="s">
        <v>83</v>
      </c>
      <c r="C36" s="5" t="s">
        <v>84</v>
      </c>
      <c r="D36" s="5">
        <v>0.05</v>
      </c>
      <c r="E36" s="11" t="s">
        <v>7</v>
      </c>
      <c r="F36" s="31"/>
      <c r="G36" s="31"/>
      <c r="H36" s="30"/>
    </row>
    <row r="37" spans="2:11" x14ac:dyDescent="0.25">
      <c r="B37" s="2" t="s">
        <v>80</v>
      </c>
      <c r="C37" s="2" t="s">
        <v>81</v>
      </c>
      <c r="D37" s="2">
        <f>0.5*D20*D35*D35*D21</f>
        <v>18.75</v>
      </c>
      <c r="E37" s="4" t="s">
        <v>115</v>
      </c>
      <c r="F37" s="32"/>
      <c r="G37" s="32"/>
      <c r="H37" s="30"/>
    </row>
    <row r="38" spans="2:11" x14ac:dyDescent="0.25">
      <c r="B38" s="5" t="s">
        <v>85</v>
      </c>
      <c r="C38" s="5" t="s">
        <v>86</v>
      </c>
      <c r="D38" s="2">
        <v>0.95</v>
      </c>
      <c r="E38" s="2"/>
      <c r="F38" s="30"/>
      <c r="G38" s="30"/>
      <c r="H38" s="30"/>
    </row>
    <row r="39" spans="2:11" x14ac:dyDescent="0.25">
      <c r="B39" s="5" t="s">
        <v>87</v>
      </c>
      <c r="C39" s="5" t="s">
        <v>88</v>
      </c>
      <c r="D39" s="2">
        <v>0.9</v>
      </c>
      <c r="E39" s="2"/>
      <c r="F39" s="30"/>
      <c r="G39" s="30"/>
      <c r="H39" s="30"/>
    </row>
    <row r="40" spans="2:11" x14ac:dyDescent="0.25">
      <c r="B40" s="5" t="s">
        <v>1</v>
      </c>
      <c r="C40" s="5" t="s">
        <v>89</v>
      </c>
      <c r="D40" s="2">
        <f>D38*D39</f>
        <v>0.85499999999999998</v>
      </c>
      <c r="E40" s="2"/>
      <c r="F40" s="30"/>
      <c r="G40" s="30"/>
      <c r="H40" s="30"/>
    </row>
    <row r="41" spans="2:11" x14ac:dyDescent="0.25">
      <c r="F41" s="30"/>
      <c r="G41" s="30"/>
      <c r="H41" s="30"/>
    </row>
    <row r="42" spans="2:11" x14ac:dyDescent="0.25">
      <c r="F42" s="30"/>
      <c r="G42" s="30"/>
      <c r="H42" s="30"/>
    </row>
    <row r="46" spans="2:11" x14ac:dyDescent="0.25">
      <c r="F46" s="1"/>
      <c r="G46" s="1"/>
    </row>
  </sheetData>
  <mergeCells count="6">
    <mergeCell ref="I29:L31"/>
    <mergeCell ref="B34:E34"/>
    <mergeCell ref="I2:L2"/>
    <mergeCell ref="I14:L14"/>
    <mergeCell ref="B18:G18"/>
    <mergeCell ref="I21:L21"/>
  </mergeCell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 Caetano</dc:creator>
  <cp:lastModifiedBy>Ricardo Almeida</cp:lastModifiedBy>
  <cp:lastPrinted>2012-03-13T16:06:11Z</cp:lastPrinted>
  <dcterms:created xsi:type="dcterms:W3CDTF">2012-03-05T14:12:43Z</dcterms:created>
  <dcterms:modified xsi:type="dcterms:W3CDTF">2012-10-18T16:22:50Z</dcterms:modified>
</cp:coreProperties>
</file>